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020" windowHeight="9225" activeTab="0"/>
  </bookViews>
  <sheets>
    <sheet name="P-A model" sheetId="1" r:id="rId1"/>
    <sheet name="P-A model (2)" sheetId="2" r:id="rId2"/>
    <sheet name="Convexity" sheetId="3" r:id="rId3"/>
  </sheets>
  <definedNames>
    <definedName name="probability_of_success">'P-A model'!$J$7:$J$8</definedName>
    <definedName name="probability_of_success_under_diligence">'P-A model'!$J$8</definedName>
    <definedName name="probability_of_success_under_laziness">'P-A model'!$J$7</definedName>
    <definedName name="solver_adj" localSheetId="1" hidden="1">'P-A model (2)'!$A$34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'P-A model (2)'!$L$34</definedName>
    <definedName name="solver_lin" localSheetId="1" hidden="1">2</definedName>
    <definedName name="solver_neg" localSheetId="1" hidden="1">1</definedName>
    <definedName name="solver_num" localSheetId="1" hidden="1">1</definedName>
    <definedName name="solver_nwt" localSheetId="1" hidden="1">1</definedName>
    <definedName name="solver_opt" localSheetId="1" hidden="1">'P-A model (2)'!$L$34</definedName>
    <definedName name="solver_pre" localSheetId="1" hidden="1">0.000001</definedName>
    <definedName name="solver_rel1" localSheetId="1" hidden="1">3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<sst xmlns="http://schemas.openxmlformats.org/spreadsheetml/2006/main" count="125" uniqueCount="85">
  <si>
    <t>x</t>
  </si>
  <si>
    <t>点A</t>
  </si>
  <si>
    <t>点B</t>
  </si>
  <si>
    <t>ｘ</t>
  </si>
  <si>
    <t>ｙ</t>
  </si>
  <si>
    <t>f(x)=(x)^2</t>
  </si>
  <si>
    <t>w</t>
  </si>
  <si>
    <t>u(x)=(x)^2</t>
  </si>
  <si>
    <t>effort by agent and resulted cost (disutility) and probability of success</t>
  </si>
  <si>
    <t>result</t>
  </si>
  <si>
    <t>success</t>
  </si>
  <si>
    <t>failure</t>
  </si>
  <si>
    <t>cost C</t>
  </si>
  <si>
    <t>effort e</t>
  </si>
  <si>
    <t>p : probability of good result</t>
  </si>
  <si>
    <t>u-C (e=0)</t>
  </si>
  <si>
    <t>u-C (e=1)</t>
  </si>
  <si>
    <t>u: agent's utility from the wage</t>
  </si>
  <si>
    <t>x: principal's return from the result of the project</t>
  </si>
  <si>
    <t xml:space="preserve">return for principal </t>
  </si>
  <si>
    <t>success s</t>
  </si>
  <si>
    <t>failure f</t>
  </si>
  <si>
    <t>decision of wage system</t>
  </si>
  <si>
    <t>incentive compatibility of the wage system</t>
  </si>
  <si>
    <t>net utility</t>
  </si>
  <si>
    <t>if success</t>
  </si>
  <si>
    <t>if failure</t>
  </si>
  <si>
    <t>expectaed value</t>
  </si>
  <si>
    <t>E(w)</t>
  </si>
  <si>
    <t>wage w</t>
  </si>
  <si>
    <t>return r</t>
  </si>
  <si>
    <t>E(r)</t>
  </si>
  <si>
    <t>x_s-w</t>
  </si>
  <si>
    <t>x_f-w</t>
  </si>
  <si>
    <t>analyzing basic motivation of agent and principal for each wage</t>
  </si>
  <si>
    <t>expected return</t>
  </si>
  <si>
    <t>expected wage and net profit of principal</t>
  </si>
  <si>
    <t>profit</t>
  </si>
  <si>
    <t>diagnosis for Agent's incentive:</t>
  </si>
  <si>
    <t>In this sheet, zero reservation wage is assumed.</t>
  </si>
  <si>
    <t>difference</t>
  </si>
  <si>
    <t>product of differences</t>
  </si>
  <si>
    <r>
      <t xml:space="preserve"> </t>
    </r>
    <r>
      <rPr>
        <sz val="11"/>
        <rFont val="ＭＳ Ｐゴシック"/>
        <family val="3"/>
      </rPr>
      <t>another incentive-oriented aspect of this wage system</t>
    </r>
    <r>
      <rPr>
        <sz val="11"/>
        <rFont val="ＭＳ Ｐゴシック"/>
        <family val="3"/>
      </rPr>
      <t xml:space="preserve"> design</t>
    </r>
  </si>
  <si>
    <t xml:space="preserve"> total judgment</t>
  </si>
  <si>
    <t>Principal's rational stance:</t>
  </si>
  <si>
    <t xml:space="preserve"> (Is immune to moral hazrd?)</t>
  </si>
  <si>
    <t>a simple agency (a Principal-Agent relationship and the moral hazard problem)</t>
  </si>
  <si>
    <t>two possible effort levels and two possible states of project performance</t>
  </si>
  <si>
    <t>goal</t>
  </si>
  <si>
    <t>e=0</t>
  </si>
  <si>
    <t>e=1</t>
  </si>
  <si>
    <t>probability_of_success</t>
  </si>
  <si>
    <t>under_diligence</t>
  </si>
  <si>
    <t>under_laziness</t>
  </si>
  <si>
    <t>w_s</t>
  </si>
  <si>
    <t>motivational analysis assuming w_f fixed</t>
  </si>
  <si>
    <t>Principal's</t>
  </si>
  <si>
    <t>return of Principal</t>
  </si>
  <si>
    <t>cost of Agent</t>
  </si>
  <si>
    <t>Agent's</t>
  </si>
  <si>
    <t>incentive</t>
  </si>
  <si>
    <t>degree of</t>
  </si>
  <si>
    <t>agreement</t>
  </si>
  <si>
    <t>Vp = E(x-w)</t>
  </si>
  <si>
    <t>Va = E(u-C)</t>
  </si>
  <si>
    <t>Dp * Da = [(Vp | e=0) - (Vp | e=1)] * [(Va | e=0) - (Va | e=1)]</t>
  </si>
  <si>
    <t>max</t>
  </si>
  <si>
    <t>Max</t>
  </si>
  <si>
    <t>u(w_s)</t>
  </si>
  <si>
    <t>u(w_f) =</t>
  </si>
  <si>
    <t xml:space="preserve">u: agent's utility from the wage, </t>
  </si>
  <si>
    <r>
      <t>mode</t>
    </r>
    <r>
      <rPr>
        <b/>
        <sz val="11"/>
        <rFont val="ＭＳ Ｐゴシック"/>
        <family val="3"/>
      </rPr>
      <t>l</t>
    </r>
    <r>
      <rPr>
        <b/>
        <sz val="11"/>
        <rFont val="ＭＳ Ｐゴシック"/>
        <family val="3"/>
      </rPr>
      <t xml:space="preserve"> of utility</t>
    </r>
  </si>
  <si>
    <t>u(w)= w^2 if model=1; log(10w+o) if model =2.</t>
  </si>
  <si>
    <t>compatible?</t>
  </si>
  <si>
    <t>Dp</t>
  </si>
  <si>
    <t>Da</t>
  </si>
  <si>
    <t>goal seek (Dp=Da)</t>
  </si>
  <si>
    <t>Dp-Da=</t>
  </si>
  <si>
    <t>solver model</t>
  </si>
  <si>
    <t>=&gt;go to 0</t>
  </si>
  <si>
    <t>solver goal (max.)</t>
  </si>
  <si>
    <r>
      <t>w_f</t>
    </r>
    <r>
      <rPr>
        <b/>
        <sz val="11"/>
        <rFont val="ＭＳ Ｐゴシック"/>
        <family val="3"/>
      </rPr>
      <t xml:space="preserve"> =</t>
    </r>
  </si>
  <si>
    <r>
      <t>o</t>
    </r>
    <r>
      <rPr>
        <b/>
        <sz val="11"/>
        <rFont val="ＭＳ Ｐゴシック"/>
        <family val="3"/>
      </rPr>
      <t>ptimal value of w_s (app.)</t>
    </r>
  </si>
  <si>
    <t>Optimization of wage for successful agent by using Solver</t>
  </si>
  <si>
    <t>a simple agency model (a Principal-Agent relationship and the moral hazard problem)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</si>
</sst>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00_ ;[Red]\-0.000\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2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2"/>
    </xf>
    <xf numFmtId="0" fontId="0" fillId="0" borderId="17" xfId="0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2" xfId="0" applyNumberForma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14" xfId="0" applyFont="1" applyFill="1" applyBorder="1" applyAlignment="1">
      <alignment horizontal="left" vertical="center" indent="2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border>
        <top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'P-A model (2)'!$L$9:$L$10</c:f>
              <c:strCache>
                <c:ptCount val="1"/>
                <c:pt idx="0">
                  <c:v>degree of agreement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'P-A model (2)'!$A$11:$A$31</c:f>
              <c:numCache/>
            </c:numRef>
          </c:xVal>
          <c:yVal>
            <c:numRef>
              <c:f>'P-A model (2)'!$L$11:$L$31</c:f>
              <c:numCache/>
            </c:numRef>
          </c:yVal>
          <c:smooth val="1"/>
        </c:ser>
        <c:ser>
          <c:idx val="1"/>
          <c:order val="1"/>
          <c:tx>
            <c:strRef>
              <c:f>'P-A model (2)'!$A$33</c:f>
              <c:strCache>
                <c:ptCount val="1"/>
                <c:pt idx="0">
                  <c:v>Optimization of wage for successful agent by using Solver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5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'P-A model (2)'!$A$34</c:f>
              <c:numCache/>
            </c:numRef>
          </c:xVal>
          <c:yVal>
            <c:numRef>
              <c:f>'P-A model (2)'!$L$34</c:f>
              <c:numCache/>
            </c:numRef>
          </c:yVal>
          <c:smooth val="0"/>
        </c:ser>
        <c:axId val="28158426"/>
        <c:axId val="52099243"/>
      </c:scatterChart>
      <c:valAx>
        <c:axId val="2815842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w_s: wage when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99243"/>
        <c:crosses val="autoZero"/>
        <c:crossBetween val="midCat"/>
        <c:dispUnits/>
      </c:valAx>
      <c:valAx>
        <c:axId val="520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product of differences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584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Diffrences in values of options: Da, Dp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'P-A model (2)'!$U$10</c:f>
              <c:strCache>
                <c:ptCount val="1"/>
                <c:pt idx="0">
                  <c:v>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'P-A model (2)'!$A$11:$A$31</c:f>
              <c:numCache/>
            </c:numRef>
          </c:xVal>
          <c:yVal>
            <c:numRef>
              <c:f>'P-A model (2)'!$U$11:$U$31</c:f>
              <c:numCache/>
            </c:numRef>
          </c:yVal>
          <c:smooth val="0"/>
        </c:ser>
        <c:ser>
          <c:idx val="1"/>
          <c:order val="1"/>
          <c:tx>
            <c:strRef>
              <c:f>'P-A model (2)'!$V$10</c:f>
              <c:strCache>
                <c:ptCount val="1"/>
                <c:pt idx="0">
                  <c:v>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'P-A model (2)'!$A$11:$A$31</c:f>
              <c:numCache/>
            </c:numRef>
          </c:xVal>
          <c:yVal>
            <c:numRef>
              <c:f>'P-A model (2)'!$V$11:$V$31</c:f>
              <c:numCache/>
            </c:numRef>
          </c:yVal>
          <c:smooth val="0"/>
        </c:ser>
        <c:ser>
          <c:idx val="2"/>
          <c:order val="2"/>
          <c:tx>
            <c:strRef>
              <c:f>'P-A model (2)'!$T$39</c:f>
              <c:strCache>
                <c:ptCount val="1"/>
                <c:pt idx="0">
                  <c:v>Dp-Da=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'P-A model (2)'!$T$33</c:f>
              <c:numCache/>
            </c:numRef>
          </c:xVal>
          <c:yVal>
            <c:numLit>
              <c:ptCount val="1"/>
              <c:pt idx="0">
                <c:v>-0.03</c:v>
              </c:pt>
            </c:numLit>
          </c:yVal>
          <c:smooth val="0"/>
        </c:ser>
        <c:axId val="66240004"/>
        <c:axId val="59289125"/>
      </c:scatterChart>
      <c:valAx>
        <c:axId val="66240004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wage when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89125"/>
        <c:crosses val="autoZero"/>
        <c:crossBetween val="midCat"/>
        <c:dispUnits/>
      </c:valAx>
      <c:valAx>
        <c:axId val="59289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2400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"/>
          <c:w val="0.7645"/>
          <c:h val="0.93125"/>
        </c:manualLayout>
      </c:layout>
      <c:scatterChart>
        <c:scatterStyle val="smooth"/>
        <c:varyColors val="0"/>
        <c:ser>
          <c:idx val="0"/>
          <c:order val="0"/>
          <c:tx>
            <c:strRef>
              <c:f>Convexity!$B$1</c:f>
              <c:strCache>
                <c:ptCount val="1"/>
                <c:pt idx="0">
                  <c:v>f(x)=(x)^2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Convexity!$A$2:$A$22</c:f>
              <c:numCache/>
            </c:numRef>
          </c:xVal>
          <c:yVal>
            <c:numRef>
              <c:f>Convexity!$B$2:$B$22</c:f>
              <c:numCache/>
            </c:numRef>
          </c:yVal>
          <c:smooth val="1"/>
        </c:ser>
        <c:ser>
          <c:idx val="1"/>
          <c:order val="1"/>
          <c:tx>
            <c:strRef>
              <c:f>Convexity!$D$3:$D$4</c:f>
              <c:strCache>
                <c:ptCount val="1"/>
                <c:pt idx="0">
                  <c:v>点A 点B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Convexity!$E$3:$E$4</c:f>
              <c:numCache/>
            </c:numRef>
          </c:xVal>
          <c:yVal>
            <c:numRef>
              <c:f>Convexity!$F$3:$F$4</c:f>
              <c:numCache/>
            </c:numRef>
          </c:yVal>
          <c:smooth val="1"/>
        </c:ser>
        <c:axId val="63840078"/>
        <c:axId val="37689791"/>
      </c:scatterChart>
      <c:valAx>
        <c:axId val="63840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89791"/>
        <c:crosses val="autoZero"/>
        <c:crossBetween val="midCat"/>
        <c:dispUnits/>
      </c:valAx>
      <c:valAx>
        <c:axId val="376897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8400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9</xdr:row>
      <xdr:rowOff>104775</xdr:rowOff>
    </xdr:from>
    <xdr:to>
      <xdr:col>18</xdr:col>
      <xdr:colOff>333375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8343900" y="1704975"/>
        <a:ext cx="4352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190500</xdr:colOff>
      <xdr:row>8</xdr:row>
      <xdr:rowOff>114300</xdr:rowOff>
    </xdr:from>
    <xdr:to>
      <xdr:col>27</xdr:col>
      <xdr:colOff>666750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15297150" y="1533525"/>
        <a:ext cx="4476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5</xdr:row>
      <xdr:rowOff>104775</xdr:rowOff>
    </xdr:from>
    <xdr:to>
      <xdr:col>9</xdr:col>
      <xdr:colOff>619125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685925" y="962025"/>
        <a:ext cx="51054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7" ySplit="3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1" sqref="I1:I3"/>
    </sheetView>
  </sheetViews>
  <sheetFormatPr defaultColWidth="9.00390625" defaultRowHeight="13.5"/>
  <cols>
    <col min="1" max="1" width="5.50390625" style="0" customWidth="1"/>
    <col min="2" max="4" width="11.125" style="0" bestFit="1" customWidth="1"/>
  </cols>
  <sheetData>
    <row r="1" spans="1:9" ht="13.5">
      <c r="A1" t="s">
        <v>46</v>
      </c>
      <c r="I1" t="s">
        <v>39</v>
      </c>
    </row>
    <row r="2" spans="1:9" ht="13.5">
      <c r="A2" t="s">
        <v>47</v>
      </c>
      <c r="I2" t="s">
        <v>17</v>
      </c>
    </row>
    <row r="3" ht="13.5">
      <c r="I3" t="s">
        <v>18</v>
      </c>
    </row>
    <row r="4" ht="14.25" thickBot="1">
      <c r="A4" t="s">
        <v>34</v>
      </c>
    </row>
    <row r="5" spans="1:8" ht="13.5">
      <c r="A5" s="4" t="s">
        <v>6</v>
      </c>
      <c r="B5" s="4" t="s">
        <v>7</v>
      </c>
      <c r="C5" s="4" t="s">
        <v>15</v>
      </c>
      <c r="D5" s="4" t="s">
        <v>16</v>
      </c>
      <c r="E5" s="4" t="s">
        <v>32</v>
      </c>
      <c r="F5" s="4" t="s">
        <v>33</v>
      </c>
      <c r="G5" s="5"/>
      <c r="H5" t="s">
        <v>8</v>
      </c>
    </row>
    <row r="6" spans="1:10" ht="13.5">
      <c r="A6" s="2">
        <v>-1</v>
      </c>
      <c r="B6" s="2">
        <f aca="true" t="shared" si="0" ref="B6:B26">A6^2</f>
        <v>1</v>
      </c>
      <c r="C6" s="2">
        <f aca="true" t="shared" si="1" ref="C6:C26">B6-$I$7</f>
        <v>1</v>
      </c>
      <c r="D6" s="2">
        <f aca="true" t="shared" si="2" ref="D6:D26">B6-$I$8</f>
        <v>0</v>
      </c>
      <c r="E6">
        <f aca="true" t="shared" si="3" ref="E6:E26">$I$12-A6</f>
        <v>2</v>
      </c>
      <c r="F6">
        <f aca="true" t="shared" si="4" ref="F6:F26">$I$13-A6</f>
        <v>1</v>
      </c>
      <c r="G6">
        <f aca="true" t="shared" si="5" ref="G6:G26">IF(A6=$I$17,"&lt;- w_s","")&amp;IF(A6=$I$18,"&lt;- w_f","")</f>
      </c>
      <c r="H6" s="1" t="s">
        <v>13</v>
      </c>
      <c r="I6" s="1" t="s">
        <v>12</v>
      </c>
      <c r="J6" s="1" t="s">
        <v>14</v>
      </c>
    </row>
    <row r="7" spans="1:10" ht="13.5">
      <c r="A7" s="2">
        <v>-0.9</v>
      </c>
      <c r="B7" s="2">
        <f t="shared" si="0"/>
        <v>0.81</v>
      </c>
      <c r="C7" s="2">
        <f t="shared" si="1"/>
        <v>0.81</v>
      </c>
      <c r="D7" s="2">
        <f t="shared" si="2"/>
        <v>-0.18999999999999995</v>
      </c>
      <c r="E7">
        <f t="shared" si="3"/>
        <v>1.9</v>
      </c>
      <c r="F7">
        <f t="shared" si="4"/>
        <v>0.9</v>
      </c>
      <c r="G7">
        <f t="shared" si="5"/>
      </c>
      <c r="H7" s="1">
        <v>0</v>
      </c>
      <c r="I7" s="1">
        <v>0</v>
      </c>
      <c r="J7" s="1">
        <f>0.2</f>
        <v>0.2</v>
      </c>
    </row>
    <row r="8" spans="1:10" ht="13.5">
      <c r="A8" s="2">
        <v>-0.8</v>
      </c>
      <c r="B8" s="2">
        <f t="shared" si="0"/>
        <v>0.6400000000000001</v>
      </c>
      <c r="C8" s="2">
        <f t="shared" si="1"/>
        <v>0.6400000000000001</v>
      </c>
      <c r="D8" s="2">
        <f t="shared" si="2"/>
        <v>-0.3599999999999999</v>
      </c>
      <c r="E8">
        <f t="shared" si="3"/>
        <v>1.8</v>
      </c>
      <c r="F8">
        <f t="shared" si="4"/>
        <v>0.8</v>
      </c>
      <c r="G8">
        <f t="shared" si="5"/>
      </c>
      <c r="H8" s="1">
        <v>1</v>
      </c>
      <c r="I8" s="1">
        <v>1</v>
      </c>
      <c r="J8" s="1">
        <v>0.76</v>
      </c>
    </row>
    <row r="9" spans="1:7" ht="13.5">
      <c r="A9" s="2">
        <v>-0.7</v>
      </c>
      <c r="B9" s="2">
        <f t="shared" si="0"/>
        <v>0.48999999999999994</v>
      </c>
      <c r="C9" s="2">
        <f t="shared" si="1"/>
        <v>0.48999999999999994</v>
      </c>
      <c r="D9" s="2">
        <f t="shared" si="2"/>
        <v>-0.51</v>
      </c>
      <c r="E9">
        <f t="shared" si="3"/>
        <v>1.7</v>
      </c>
      <c r="F9">
        <f t="shared" si="4"/>
        <v>0.7</v>
      </c>
      <c r="G9">
        <f t="shared" si="5"/>
      </c>
    </row>
    <row r="10" spans="1:11" ht="13.5">
      <c r="A10" s="2">
        <v>-0.6</v>
      </c>
      <c r="B10" s="2">
        <f t="shared" si="0"/>
        <v>0.36</v>
      </c>
      <c r="C10" s="2">
        <f t="shared" si="1"/>
        <v>0.36</v>
      </c>
      <c r="D10" s="2">
        <f t="shared" si="2"/>
        <v>-0.64</v>
      </c>
      <c r="E10">
        <f t="shared" si="3"/>
        <v>1.6</v>
      </c>
      <c r="F10">
        <f t="shared" si="4"/>
        <v>0.6</v>
      </c>
      <c r="G10">
        <f t="shared" si="5"/>
      </c>
      <c r="H10" t="s">
        <v>19</v>
      </c>
      <c r="K10" t="s">
        <v>35</v>
      </c>
    </row>
    <row r="11" spans="1:12" ht="13.5">
      <c r="A11" s="2">
        <v>-0.5</v>
      </c>
      <c r="B11" s="2">
        <f t="shared" si="0"/>
        <v>0.25</v>
      </c>
      <c r="C11" s="2">
        <f t="shared" si="1"/>
        <v>0.25</v>
      </c>
      <c r="D11" s="2">
        <f t="shared" si="2"/>
        <v>-0.75</v>
      </c>
      <c r="E11">
        <f t="shared" si="3"/>
        <v>1.5</v>
      </c>
      <c r="F11">
        <f t="shared" si="4"/>
        <v>0.5</v>
      </c>
      <c r="G11">
        <f t="shared" si="5"/>
      </c>
      <c r="H11" s="1" t="s">
        <v>9</v>
      </c>
      <c r="I11" s="1" t="s">
        <v>30</v>
      </c>
      <c r="K11" s="1" t="s">
        <v>13</v>
      </c>
      <c r="L11" s="1" t="s">
        <v>31</v>
      </c>
    </row>
    <row r="12" spans="1:12" ht="13.5">
      <c r="A12" s="2">
        <v>-0.4</v>
      </c>
      <c r="B12" s="2">
        <f t="shared" si="0"/>
        <v>0.16000000000000003</v>
      </c>
      <c r="C12" s="2">
        <f t="shared" si="1"/>
        <v>0.16000000000000003</v>
      </c>
      <c r="D12" s="2">
        <f t="shared" si="2"/>
        <v>-0.84</v>
      </c>
      <c r="E12">
        <f t="shared" si="3"/>
        <v>1.4</v>
      </c>
      <c r="F12">
        <f t="shared" si="4"/>
        <v>0.4</v>
      </c>
      <c r="G12">
        <f t="shared" si="5"/>
      </c>
      <c r="H12" s="1" t="s">
        <v>20</v>
      </c>
      <c r="I12" s="1">
        <v>1</v>
      </c>
      <c r="K12" s="1">
        <v>0</v>
      </c>
      <c r="L12" s="1">
        <f>J7*I12+(1-J2)*I13</f>
        <v>0.2</v>
      </c>
    </row>
    <row r="13" spans="1:12" ht="13.5">
      <c r="A13" s="2">
        <v>-0.3</v>
      </c>
      <c r="B13" s="2">
        <f t="shared" si="0"/>
        <v>0.09</v>
      </c>
      <c r="C13" s="2">
        <f t="shared" si="1"/>
        <v>0.09</v>
      </c>
      <c r="D13" s="2">
        <f t="shared" si="2"/>
        <v>-0.91</v>
      </c>
      <c r="E13">
        <f t="shared" si="3"/>
        <v>1.3</v>
      </c>
      <c r="F13">
        <f t="shared" si="4"/>
        <v>0.3</v>
      </c>
      <c r="G13">
        <f t="shared" si="5"/>
      </c>
      <c r="H13" s="1" t="s">
        <v>21</v>
      </c>
      <c r="I13" s="1">
        <v>0</v>
      </c>
      <c r="K13" s="1">
        <v>1</v>
      </c>
      <c r="L13" s="1">
        <f>J8*I12+(1-J3)*I13</f>
        <v>0.76</v>
      </c>
    </row>
    <row r="14" spans="1:7" ht="13.5">
      <c r="A14" s="2">
        <v>-0.2</v>
      </c>
      <c r="B14" s="2">
        <f t="shared" si="0"/>
        <v>0.04000000000000001</v>
      </c>
      <c r="C14" s="2">
        <f t="shared" si="1"/>
        <v>0.04000000000000001</v>
      </c>
      <c r="D14" s="2">
        <f t="shared" si="2"/>
        <v>-0.96</v>
      </c>
      <c r="E14">
        <f t="shared" si="3"/>
        <v>1.2</v>
      </c>
      <c r="F14">
        <f t="shared" si="4"/>
        <v>0.2</v>
      </c>
      <c r="G14">
        <f t="shared" si="5"/>
      </c>
    </row>
    <row r="15" spans="1:11" ht="13.5">
      <c r="A15" s="2">
        <v>-0.1</v>
      </c>
      <c r="B15" s="2">
        <f t="shared" si="0"/>
        <v>0.010000000000000002</v>
      </c>
      <c r="C15" s="2">
        <f t="shared" si="1"/>
        <v>0.010000000000000002</v>
      </c>
      <c r="D15" s="2">
        <f t="shared" si="2"/>
        <v>-0.99</v>
      </c>
      <c r="E15">
        <f t="shared" si="3"/>
        <v>1.1</v>
      </c>
      <c r="F15">
        <f t="shared" si="4"/>
        <v>0.1</v>
      </c>
      <c r="G15">
        <f t="shared" si="5"/>
      </c>
      <c r="H15" t="s">
        <v>22</v>
      </c>
      <c r="K15" t="s">
        <v>36</v>
      </c>
    </row>
    <row r="16" spans="1:13" ht="14.25" thickBot="1">
      <c r="A16" s="2">
        <v>0</v>
      </c>
      <c r="B16" s="2">
        <f t="shared" si="0"/>
        <v>0</v>
      </c>
      <c r="C16" s="2">
        <f t="shared" si="1"/>
        <v>0</v>
      </c>
      <c r="D16" s="2">
        <f t="shared" si="2"/>
        <v>-1</v>
      </c>
      <c r="E16">
        <f t="shared" si="3"/>
        <v>1</v>
      </c>
      <c r="F16">
        <f t="shared" si="4"/>
        <v>0</v>
      </c>
      <c r="G16" t="str">
        <f t="shared" si="5"/>
        <v>&lt;- w_f</v>
      </c>
      <c r="H16" s="1" t="s">
        <v>9</v>
      </c>
      <c r="I16" s="16" t="s">
        <v>29</v>
      </c>
      <c r="K16" s="1" t="s">
        <v>13</v>
      </c>
      <c r="L16" s="1" t="s">
        <v>28</v>
      </c>
      <c r="M16" s="10" t="s">
        <v>37</v>
      </c>
    </row>
    <row r="17" spans="1:13" ht="13.5">
      <c r="A17" s="2">
        <v>0.1</v>
      </c>
      <c r="B17" s="2">
        <f t="shared" si="0"/>
        <v>0.010000000000000002</v>
      </c>
      <c r="C17" s="2">
        <f t="shared" si="1"/>
        <v>0.010000000000000002</v>
      </c>
      <c r="D17" s="2">
        <f t="shared" si="2"/>
        <v>-0.99</v>
      </c>
      <c r="E17">
        <f t="shared" si="3"/>
        <v>0.9</v>
      </c>
      <c r="F17">
        <f t="shared" si="4"/>
        <v>-0.1</v>
      </c>
      <c r="G17">
        <f t="shared" si="5"/>
      </c>
      <c r="H17" s="6" t="s">
        <v>20</v>
      </c>
      <c r="I17" s="17">
        <v>0.7</v>
      </c>
      <c r="K17" s="1">
        <v>0</v>
      </c>
      <c r="L17" s="1">
        <f>J7*I17+(1-J7)*I18</f>
        <v>0.13999999999999999</v>
      </c>
      <c r="M17" s="1">
        <f>L12-L17</f>
        <v>0.060000000000000026</v>
      </c>
    </row>
    <row r="18" spans="1:13" ht="14.25" thickBot="1">
      <c r="A18" s="2">
        <v>0.2</v>
      </c>
      <c r="B18" s="2">
        <f t="shared" si="0"/>
        <v>0.04000000000000001</v>
      </c>
      <c r="C18" s="2">
        <f t="shared" si="1"/>
        <v>0.04000000000000001</v>
      </c>
      <c r="D18" s="2">
        <f t="shared" si="2"/>
        <v>-0.96</v>
      </c>
      <c r="E18">
        <f t="shared" si="3"/>
        <v>0.8</v>
      </c>
      <c r="F18">
        <f t="shared" si="4"/>
        <v>-0.2</v>
      </c>
      <c r="G18">
        <f t="shared" si="5"/>
      </c>
      <c r="H18" s="6" t="s">
        <v>21</v>
      </c>
      <c r="I18" s="18">
        <v>0</v>
      </c>
      <c r="K18" s="1">
        <v>1</v>
      </c>
      <c r="L18" s="1">
        <f>J8*I17+(1-J8)*I18</f>
        <v>0.5319999999999999</v>
      </c>
      <c r="M18" s="1">
        <f>L13-L18</f>
        <v>0.2280000000000001</v>
      </c>
    </row>
    <row r="19" spans="1:13" ht="14.25" thickBot="1">
      <c r="A19" s="2">
        <v>0.3</v>
      </c>
      <c r="B19" s="2">
        <f t="shared" si="0"/>
        <v>0.09</v>
      </c>
      <c r="C19" s="2">
        <f t="shared" si="1"/>
        <v>0.09</v>
      </c>
      <c r="D19" s="2">
        <f t="shared" si="2"/>
        <v>-0.91</v>
      </c>
      <c r="E19">
        <f t="shared" si="3"/>
        <v>0.7</v>
      </c>
      <c r="F19">
        <f t="shared" si="4"/>
        <v>-0.3</v>
      </c>
      <c r="G19">
        <f t="shared" si="5"/>
      </c>
      <c r="L19" t="s">
        <v>40</v>
      </c>
      <c r="M19" s="13">
        <f>M17-M18</f>
        <v>-0.16800000000000007</v>
      </c>
    </row>
    <row r="20" spans="1:11" ht="14.25" thickTop="1">
      <c r="A20" s="2">
        <v>0.4</v>
      </c>
      <c r="B20" s="2">
        <f t="shared" si="0"/>
        <v>0.16000000000000003</v>
      </c>
      <c r="C20" s="2">
        <f t="shared" si="1"/>
        <v>0.16000000000000003</v>
      </c>
      <c r="D20" s="2">
        <f t="shared" si="2"/>
        <v>-0.84</v>
      </c>
      <c r="E20">
        <f t="shared" si="3"/>
        <v>0.6</v>
      </c>
      <c r="F20">
        <f t="shared" si="4"/>
        <v>-0.4</v>
      </c>
      <c r="G20">
        <f t="shared" si="5"/>
      </c>
      <c r="J20" s="11" t="s">
        <v>44</v>
      </c>
      <c r="K20" s="9" t="str">
        <f>"It is wise to let your agent "&amp;IF(M17&gt;M18,"being lazy.","do work hard.")</f>
        <v>It is wise to let your agent do work hard.</v>
      </c>
    </row>
    <row r="21" spans="1:7" ht="13.5">
      <c r="A21" s="2">
        <v>0.5</v>
      </c>
      <c r="B21" s="2">
        <f t="shared" si="0"/>
        <v>0.25</v>
      </c>
      <c r="C21" s="2">
        <f t="shared" si="1"/>
        <v>0.25</v>
      </c>
      <c r="D21" s="2">
        <f t="shared" si="2"/>
        <v>-0.75</v>
      </c>
      <c r="E21">
        <f t="shared" si="3"/>
        <v>0.5</v>
      </c>
      <c r="F21">
        <f t="shared" si="4"/>
        <v>-0.5</v>
      </c>
      <c r="G21">
        <f t="shared" si="5"/>
      </c>
    </row>
    <row r="22" spans="1:8" ht="13.5">
      <c r="A22" s="2">
        <v>0.6</v>
      </c>
      <c r="B22" s="2">
        <f t="shared" si="0"/>
        <v>0.36</v>
      </c>
      <c r="C22" s="2">
        <f t="shared" si="1"/>
        <v>0.36</v>
      </c>
      <c r="D22" s="2">
        <f t="shared" si="2"/>
        <v>-0.64</v>
      </c>
      <c r="E22">
        <f t="shared" si="3"/>
        <v>0.4</v>
      </c>
      <c r="F22">
        <f t="shared" si="4"/>
        <v>-0.6</v>
      </c>
      <c r="G22">
        <f t="shared" si="5"/>
      </c>
      <c r="H22" t="s">
        <v>23</v>
      </c>
    </row>
    <row r="23" spans="1:10" ht="13.5">
      <c r="A23" s="2">
        <v>0.7</v>
      </c>
      <c r="B23" s="2">
        <f t="shared" si="0"/>
        <v>0.48999999999999994</v>
      </c>
      <c r="C23" s="2">
        <f t="shared" si="1"/>
        <v>0.48999999999999994</v>
      </c>
      <c r="D23" s="2">
        <f t="shared" si="2"/>
        <v>-0.51</v>
      </c>
      <c r="E23">
        <f t="shared" si="3"/>
        <v>0.30000000000000004</v>
      </c>
      <c r="F23">
        <f t="shared" si="4"/>
        <v>-0.7</v>
      </c>
      <c r="G23" t="str">
        <f t="shared" si="5"/>
        <v>&lt;- w_s</v>
      </c>
      <c r="I23" s="8" t="s">
        <v>24</v>
      </c>
      <c r="J23" s="7"/>
    </row>
    <row r="24" spans="1:11" ht="13.5">
      <c r="A24" s="2">
        <v>0.8</v>
      </c>
      <c r="B24" s="2">
        <f t="shared" si="0"/>
        <v>0.6400000000000001</v>
      </c>
      <c r="C24" s="2">
        <f t="shared" si="1"/>
        <v>0.6400000000000001</v>
      </c>
      <c r="D24" s="2">
        <f t="shared" si="2"/>
        <v>-0.3599999999999999</v>
      </c>
      <c r="E24">
        <f t="shared" si="3"/>
        <v>0.19999999999999996</v>
      </c>
      <c r="F24">
        <f t="shared" si="4"/>
        <v>-0.8</v>
      </c>
      <c r="G24">
        <f t="shared" si="5"/>
      </c>
      <c r="H24" s="1" t="s">
        <v>13</v>
      </c>
      <c r="I24" s="1" t="s">
        <v>25</v>
      </c>
      <c r="J24" s="1" t="s">
        <v>26</v>
      </c>
      <c r="K24" s="1" t="s">
        <v>27</v>
      </c>
    </row>
    <row r="25" spans="1:11" ht="13.5">
      <c r="A25" s="2">
        <v>0.9</v>
      </c>
      <c r="B25" s="2">
        <f t="shared" si="0"/>
        <v>0.81</v>
      </c>
      <c r="C25" s="2">
        <f t="shared" si="1"/>
        <v>0.81</v>
      </c>
      <c r="D25" s="2">
        <f t="shared" si="2"/>
        <v>-0.18999999999999995</v>
      </c>
      <c r="E25">
        <f t="shared" si="3"/>
        <v>0.09999999999999998</v>
      </c>
      <c r="F25">
        <f t="shared" si="4"/>
        <v>-0.9</v>
      </c>
      <c r="G25">
        <f t="shared" si="5"/>
      </c>
      <c r="H25" s="1">
        <v>0</v>
      </c>
      <c r="I25" s="1">
        <f>VLOOKUP($I$17,$A$5:$D$26,3)</f>
        <v>0.48999999999999994</v>
      </c>
      <c r="J25" s="1">
        <f>VLOOKUP($J$18,$A$5:$D$26,3)</f>
        <v>0</v>
      </c>
      <c r="K25" s="1">
        <f>J7*I25+(1-J7)*J25</f>
        <v>0.09799999999999999</v>
      </c>
    </row>
    <row r="26" spans="1:13" ht="14.25" thickBot="1">
      <c r="A26" s="3">
        <v>1</v>
      </c>
      <c r="B26" s="3">
        <f t="shared" si="0"/>
        <v>1</v>
      </c>
      <c r="C26" s="3">
        <f t="shared" si="1"/>
        <v>1</v>
      </c>
      <c r="D26" s="3">
        <f t="shared" si="2"/>
        <v>0</v>
      </c>
      <c r="E26" s="3">
        <f t="shared" si="3"/>
        <v>0</v>
      </c>
      <c r="F26" s="3">
        <f t="shared" si="4"/>
        <v>-1</v>
      </c>
      <c r="G26">
        <f t="shared" si="5"/>
      </c>
      <c r="H26" s="1">
        <v>1</v>
      </c>
      <c r="I26" s="1">
        <f>VLOOKUP($I$17,$A$5:$D$26,4)</f>
        <v>-0.51</v>
      </c>
      <c r="J26" s="1">
        <f>VLOOKUP($J$18,$A$5:$D$26,4)</f>
        <v>-1</v>
      </c>
      <c r="K26" s="1">
        <f>J8*I26+(1-J8)*J26</f>
        <v>-0.6275999999999999</v>
      </c>
      <c r="M26" t="s">
        <v>41</v>
      </c>
    </row>
    <row r="27" spans="10:13" ht="14.25" thickBot="1">
      <c r="J27" t="s">
        <v>40</v>
      </c>
      <c r="K27" s="13">
        <f>K25-K26</f>
        <v>0.7255999999999999</v>
      </c>
      <c r="M27" s="14">
        <f>M19*K27</f>
        <v>-0.12190080000000003</v>
      </c>
    </row>
    <row r="28" spans="10:11" ht="14.25" thickTop="1">
      <c r="J28" s="11" t="s">
        <v>38</v>
      </c>
      <c r="K28" t="s">
        <v>45</v>
      </c>
    </row>
    <row r="29" spans="8:10" ht="13.5">
      <c r="H29" s="12" t="str">
        <f>IF(AND(K25&gt;K26,M17&lt;M18),"This is not","")&amp;" incentive compatible "</f>
        <v>This is not incentive compatible </v>
      </c>
      <c r="J29" s="9"/>
    </row>
    <row r="30" spans="8:10" ht="13.5">
      <c r="H30" s="15" t="s">
        <v>42</v>
      </c>
      <c r="J30" s="9"/>
    </row>
    <row r="31" ht="13.5">
      <c r="H31" s="12" t="str">
        <f>IF(AND(K25&lt;K26,M17&gt;M18),"This wage system suffurs mission hazard (or over-shooting).","(…)")</f>
        <v>(…)</v>
      </c>
    </row>
    <row r="32" ht="13.5">
      <c r="H32" t="s">
        <v>43</v>
      </c>
    </row>
    <row r="33" ht="13.5">
      <c r="H33" s="12" t="str">
        <f>"Your wage system is "&amp;IF(M27&gt;=0,"","not ")&amp;"consistent to incentives"</f>
        <v>Your wage system is not consistent to incentives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J14" sqref="J14"/>
    </sheetView>
  </sheetViews>
  <sheetFormatPr defaultColWidth="9.00390625" defaultRowHeight="13.5"/>
  <cols>
    <col min="10" max="10" width="7.75390625" style="0" customWidth="1"/>
    <col min="11" max="11" width="10.50390625" style="0" customWidth="1"/>
    <col min="24" max="25" width="12.75390625" style="0" bestFit="1" customWidth="1"/>
  </cols>
  <sheetData>
    <row r="1" ht="13.5">
      <c r="A1" s="41" t="s">
        <v>84</v>
      </c>
    </row>
    <row r="2" ht="14.25" thickBot="1">
      <c r="A2" t="s">
        <v>47</v>
      </c>
    </row>
    <row r="3" spans="4:13" ht="14.25" thickBot="1">
      <c r="D3" s="26" t="s">
        <v>51</v>
      </c>
      <c r="E3" s="34" t="s">
        <v>58</v>
      </c>
      <c r="G3" s="9" t="s">
        <v>57</v>
      </c>
      <c r="K3" s="33" t="s">
        <v>71</v>
      </c>
      <c r="L3" s="55">
        <v>1</v>
      </c>
      <c r="M3" t="s">
        <v>72</v>
      </c>
    </row>
    <row r="4" spans="3:10" ht="13.5">
      <c r="C4" s="25" t="s">
        <v>53</v>
      </c>
      <c r="D4" s="51">
        <v>0.1</v>
      </c>
      <c r="E4" s="53">
        <v>0</v>
      </c>
      <c r="G4" s="11" t="s">
        <v>10</v>
      </c>
      <c r="H4" s="53">
        <v>1</v>
      </c>
      <c r="J4" t="s">
        <v>70</v>
      </c>
    </row>
    <row r="5" spans="3:10" ht="14.25" thickBot="1">
      <c r="C5" s="25" t="s">
        <v>52</v>
      </c>
      <c r="D5" s="52">
        <v>0.7</v>
      </c>
      <c r="E5" s="54">
        <v>0.3</v>
      </c>
      <c r="G5" s="11" t="s">
        <v>11</v>
      </c>
      <c r="H5" s="54">
        <v>0</v>
      </c>
      <c r="J5" t="s">
        <v>18</v>
      </c>
    </row>
    <row r="6" ht="13.5">
      <c r="A6" t="s">
        <v>55</v>
      </c>
    </row>
    <row r="7" spans="3:12" ht="14.25" thickBot="1">
      <c r="C7" s="46" t="s">
        <v>81</v>
      </c>
      <c r="D7" s="47">
        <v>0.2</v>
      </c>
      <c r="E7" s="9"/>
      <c r="F7" s="20"/>
      <c r="G7" s="9" t="s">
        <v>69</v>
      </c>
      <c r="H7">
        <f>IF($L$3=1,$D$7^2,LOG(10*$D$7+0.01))</f>
        <v>0.04000000000000001</v>
      </c>
      <c r="L7" t="s">
        <v>65</v>
      </c>
    </row>
    <row r="8" spans="1:14" ht="14.25" thickTop="1">
      <c r="A8" s="48" t="s">
        <v>82</v>
      </c>
      <c r="B8" s="45"/>
      <c r="E8" s="9"/>
      <c r="F8" s="20"/>
      <c r="G8" s="9"/>
      <c r="N8" s="48" t="s">
        <v>82</v>
      </c>
    </row>
    <row r="9" spans="1:14" ht="14.25" thickBot="1">
      <c r="A9">
        <f>N9</f>
        <v>0.8</v>
      </c>
      <c r="B9" s="24" t="s">
        <v>28</v>
      </c>
      <c r="C9" s="21"/>
      <c r="D9" s="24" t="s">
        <v>63</v>
      </c>
      <c r="E9" s="21"/>
      <c r="F9" t="s">
        <v>56</v>
      </c>
      <c r="G9" s="37" t="s">
        <v>68</v>
      </c>
      <c r="H9" s="36" t="s">
        <v>64</v>
      </c>
      <c r="I9" s="21"/>
      <c r="J9" t="s">
        <v>59</v>
      </c>
      <c r="K9" t="s">
        <v>60</v>
      </c>
      <c r="L9" t="s">
        <v>61</v>
      </c>
      <c r="N9" s="14">
        <f>MIN(N11:N31)</f>
        <v>0.8</v>
      </c>
    </row>
    <row r="10" spans="1:22" ht="14.25" thickTop="1">
      <c r="A10" s="27" t="s">
        <v>54</v>
      </c>
      <c r="B10" s="22" t="s">
        <v>49</v>
      </c>
      <c r="C10" s="23" t="s">
        <v>50</v>
      </c>
      <c r="D10" s="22" t="s">
        <v>49</v>
      </c>
      <c r="E10" s="23" t="s">
        <v>50</v>
      </c>
      <c r="F10" s="5" t="s">
        <v>48</v>
      </c>
      <c r="G10" s="22" t="s">
        <v>49</v>
      </c>
      <c r="H10" s="22" t="s">
        <v>49</v>
      </c>
      <c r="I10" s="23" t="s">
        <v>50</v>
      </c>
      <c r="J10" s="5" t="s">
        <v>48</v>
      </c>
      <c r="K10" s="5" t="s">
        <v>73</v>
      </c>
      <c r="L10" s="38" t="s">
        <v>62</v>
      </c>
      <c r="M10" s="5" t="s">
        <v>66</v>
      </c>
      <c r="T10" s="27" t="s">
        <v>54</v>
      </c>
      <c r="U10" s="27" t="s">
        <v>74</v>
      </c>
      <c r="V10" s="27" t="s">
        <v>75</v>
      </c>
    </row>
    <row r="11" spans="1:22" ht="13.5">
      <c r="A11" s="2">
        <v>0</v>
      </c>
      <c r="B11" s="30">
        <f aca="true" t="shared" si="0" ref="B11:B31">$D$4*($A11)+(1-$D$4)*($D$7)</f>
        <v>0.18000000000000002</v>
      </c>
      <c r="C11" s="30">
        <f aca="true" t="shared" si="1" ref="C11:C31">$D$5*($A11)+(1-$D$5)*($D$7)</f>
        <v>0.06000000000000001</v>
      </c>
      <c r="D11" s="2">
        <f aca="true" t="shared" si="2" ref="D11:D31">$D$4*($H$4)+(1-$D$4)*($H$5)-B11</f>
        <v>-0.08000000000000002</v>
      </c>
      <c r="E11" s="2">
        <f aca="true" t="shared" si="3" ref="E11:E31">$D$5*($H$4)+(1-$D$5)*($H$5)-C11</f>
        <v>0.6399999999999999</v>
      </c>
      <c r="F11" s="19" t="str">
        <f aca="true" t="shared" si="4" ref="F11:F31">IF(D11&gt;E11,"e=0","e=1")</f>
        <v>e=1</v>
      </c>
      <c r="G11">
        <f aca="true" t="shared" si="5" ref="G11:G31">IF($L$3=1,$A11^2,LOG(10*$A11+0.01))</f>
        <v>0</v>
      </c>
      <c r="H11">
        <f>$D$4*($G11-$E$4)+(1-$D$4)*($H$7-$E$4)</f>
        <v>0.03600000000000001</v>
      </c>
      <c r="I11">
        <f>$D$5*($G11-$E$5)+(1-$D$5)*($H$7-$E$5)</f>
        <v>-0.28800000000000003</v>
      </c>
      <c r="J11" s="19" t="str">
        <f aca="true" t="shared" si="6" ref="J11:J31">IF(H11&gt;I11,"e=0","e=1")</f>
        <v>e=0</v>
      </c>
      <c r="K11" t="b">
        <f aca="true" t="shared" si="7" ref="K11:K31">F11=J11</f>
        <v>0</v>
      </c>
      <c r="L11">
        <f aca="true" t="shared" si="8" ref="L11:L31">(D11-E11)*(H11-I11)</f>
        <v>-0.23328000000000004</v>
      </c>
      <c r="M11" t="b">
        <f aca="true" t="shared" si="9" ref="M11:M31">L11=$L$32</f>
        <v>0</v>
      </c>
      <c r="N11">
        <f>IF(K11,A11,10^15)</f>
        <v>1000000000000000</v>
      </c>
      <c r="T11" s="2">
        <v>0</v>
      </c>
      <c r="U11" s="2">
        <f>D11-E11</f>
        <v>-0.72</v>
      </c>
      <c r="V11">
        <f>H11-I11</f>
        <v>0.32400000000000007</v>
      </c>
    </row>
    <row r="12" spans="1:22" ht="13.5">
      <c r="A12" s="2">
        <v>0.1</v>
      </c>
      <c r="B12" s="30">
        <f t="shared" si="0"/>
        <v>0.19000000000000003</v>
      </c>
      <c r="C12" s="31">
        <f t="shared" si="1"/>
        <v>0.13</v>
      </c>
      <c r="D12" s="2">
        <f t="shared" si="2"/>
        <v>-0.09000000000000002</v>
      </c>
      <c r="E12">
        <f t="shared" si="3"/>
        <v>0.57</v>
      </c>
      <c r="F12" s="19" t="str">
        <f t="shared" si="4"/>
        <v>e=1</v>
      </c>
      <c r="G12">
        <f t="shared" si="5"/>
        <v>0.010000000000000002</v>
      </c>
      <c r="H12">
        <f aca="true" t="shared" si="10" ref="H12:H31">$D$4*($G12-$E$4)+(1-$D$4)*($H$7-$E$4)</f>
        <v>0.03700000000000001</v>
      </c>
      <c r="I12">
        <f aca="true" t="shared" si="11" ref="I12:I31">$D$5*($G12-$E$5)+(1-$D$5)*($H$7-$E$5)</f>
        <v>-0.281</v>
      </c>
      <c r="J12" s="19" t="str">
        <f t="shared" si="6"/>
        <v>e=0</v>
      </c>
      <c r="K12" t="b">
        <f t="shared" si="7"/>
        <v>0</v>
      </c>
      <c r="L12">
        <f t="shared" si="8"/>
        <v>-0.20988</v>
      </c>
      <c r="M12" t="b">
        <f t="shared" si="9"/>
        <v>0</v>
      </c>
      <c r="N12">
        <f aca="true" t="shared" si="12" ref="N12:N31">IF(K12,A12,10^15)</f>
        <v>1000000000000000</v>
      </c>
      <c r="T12" s="2">
        <v>0.1</v>
      </c>
      <c r="U12" s="2">
        <f aca="true" t="shared" si="13" ref="U12:U31">D12-E12</f>
        <v>-0.6599999999999999</v>
      </c>
      <c r="V12">
        <f aca="true" t="shared" si="14" ref="V12:V31">H12-I12</f>
        <v>0.31800000000000006</v>
      </c>
    </row>
    <row r="13" spans="1:22" ht="13.5">
      <c r="A13" s="2">
        <v>0.2</v>
      </c>
      <c r="B13" s="30">
        <f t="shared" si="0"/>
        <v>0.2</v>
      </c>
      <c r="C13" s="31">
        <f t="shared" si="1"/>
        <v>0.2</v>
      </c>
      <c r="D13" s="2">
        <f t="shared" si="2"/>
        <v>-0.1</v>
      </c>
      <c r="E13">
        <f t="shared" si="3"/>
        <v>0.49999999999999994</v>
      </c>
      <c r="F13" s="19" t="str">
        <f t="shared" si="4"/>
        <v>e=1</v>
      </c>
      <c r="G13">
        <f t="shared" si="5"/>
        <v>0.04000000000000001</v>
      </c>
      <c r="H13">
        <f t="shared" si="10"/>
        <v>0.040000000000000015</v>
      </c>
      <c r="I13">
        <f t="shared" si="11"/>
        <v>-0.26</v>
      </c>
      <c r="J13" s="19" t="str">
        <f t="shared" si="6"/>
        <v>e=0</v>
      </c>
      <c r="K13" t="b">
        <f t="shared" si="7"/>
        <v>0</v>
      </c>
      <c r="L13">
        <f t="shared" si="8"/>
        <v>-0.18000000000000002</v>
      </c>
      <c r="M13" t="b">
        <f t="shared" si="9"/>
        <v>0</v>
      </c>
      <c r="N13">
        <f t="shared" si="12"/>
        <v>1000000000000000</v>
      </c>
      <c r="T13" s="2">
        <v>0.2</v>
      </c>
      <c r="U13" s="2">
        <f t="shared" si="13"/>
        <v>-0.6</v>
      </c>
      <c r="V13">
        <f t="shared" si="14"/>
        <v>0.30000000000000004</v>
      </c>
    </row>
    <row r="14" spans="1:22" ht="13.5">
      <c r="A14" s="2">
        <v>0.3</v>
      </c>
      <c r="B14" s="30">
        <f t="shared" si="0"/>
        <v>0.21000000000000002</v>
      </c>
      <c r="C14" s="31">
        <f t="shared" si="1"/>
        <v>0.27</v>
      </c>
      <c r="D14" s="2">
        <f t="shared" si="2"/>
        <v>-0.11000000000000001</v>
      </c>
      <c r="E14">
        <f t="shared" si="3"/>
        <v>0.42999999999999994</v>
      </c>
      <c r="F14" s="19" t="str">
        <f t="shared" si="4"/>
        <v>e=1</v>
      </c>
      <c r="G14">
        <f t="shared" si="5"/>
        <v>0.09</v>
      </c>
      <c r="H14">
        <f t="shared" si="10"/>
        <v>0.04500000000000001</v>
      </c>
      <c r="I14">
        <f t="shared" si="11"/>
        <v>-0.225</v>
      </c>
      <c r="J14" s="19" t="str">
        <f t="shared" si="6"/>
        <v>e=0</v>
      </c>
      <c r="K14" t="b">
        <f t="shared" si="7"/>
        <v>0</v>
      </c>
      <c r="L14">
        <f t="shared" si="8"/>
        <v>-0.14579999999999999</v>
      </c>
      <c r="M14" t="b">
        <f t="shared" si="9"/>
        <v>0</v>
      </c>
      <c r="N14">
        <f t="shared" si="12"/>
        <v>1000000000000000</v>
      </c>
      <c r="T14" s="2">
        <v>0.3</v>
      </c>
      <c r="U14" s="2">
        <f t="shared" si="13"/>
        <v>-0.5399999999999999</v>
      </c>
      <c r="V14">
        <f t="shared" si="14"/>
        <v>0.27</v>
      </c>
    </row>
    <row r="15" spans="1:22" ht="13.5">
      <c r="A15" s="2">
        <v>0.4</v>
      </c>
      <c r="B15" s="30">
        <f t="shared" si="0"/>
        <v>0.22000000000000003</v>
      </c>
      <c r="C15" s="31">
        <f t="shared" si="1"/>
        <v>0.33999999999999997</v>
      </c>
      <c r="D15" s="2">
        <f t="shared" si="2"/>
        <v>-0.12000000000000002</v>
      </c>
      <c r="E15">
        <f t="shared" si="3"/>
        <v>0.36</v>
      </c>
      <c r="F15" s="19" t="str">
        <f t="shared" si="4"/>
        <v>e=1</v>
      </c>
      <c r="G15">
        <f t="shared" si="5"/>
        <v>0.16000000000000003</v>
      </c>
      <c r="H15">
        <f t="shared" si="10"/>
        <v>0.05200000000000002</v>
      </c>
      <c r="I15">
        <f t="shared" si="11"/>
        <v>-0.176</v>
      </c>
      <c r="J15" s="19" t="str">
        <f t="shared" si="6"/>
        <v>e=0</v>
      </c>
      <c r="K15" t="b">
        <f t="shared" si="7"/>
        <v>0</v>
      </c>
      <c r="L15">
        <f t="shared" si="8"/>
        <v>-0.10944</v>
      </c>
      <c r="M15" t="b">
        <f t="shared" si="9"/>
        <v>0</v>
      </c>
      <c r="N15">
        <f t="shared" si="12"/>
        <v>1000000000000000</v>
      </c>
      <c r="T15" s="2">
        <v>0.4</v>
      </c>
      <c r="U15" s="2">
        <f t="shared" si="13"/>
        <v>-0.48</v>
      </c>
      <c r="V15">
        <f t="shared" si="14"/>
        <v>0.228</v>
      </c>
    </row>
    <row r="16" spans="1:22" ht="13.5">
      <c r="A16" s="2">
        <v>0.5</v>
      </c>
      <c r="B16" s="30">
        <f t="shared" si="0"/>
        <v>0.23000000000000004</v>
      </c>
      <c r="C16" s="31">
        <f t="shared" si="1"/>
        <v>0.41</v>
      </c>
      <c r="D16" s="2">
        <f t="shared" si="2"/>
        <v>-0.13000000000000003</v>
      </c>
      <c r="E16">
        <f t="shared" si="3"/>
        <v>0.29</v>
      </c>
      <c r="F16" s="19" t="str">
        <f t="shared" si="4"/>
        <v>e=1</v>
      </c>
      <c r="G16">
        <f t="shared" si="5"/>
        <v>0.25</v>
      </c>
      <c r="H16">
        <f t="shared" si="10"/>
        <v>0.06100000000000001</v>
      </c>
      <c r="I16">
        <f t="shared" si="11"/>
        <v>-0.113</v>
      </c>
      <c r="J16" s="19" t="str">
        <f t="shared" si="6"/>
        <v>e=0</v>
      </c>
      <c r="K16" t="b">
        <f t="shared" si="7"/>
        <v>0</v>
      </c>
      <c r="L16">
        <f t="shared" si="8"/>
        <v>-0.07308000000000002</v>
      </c>
      <c r="M16" t="b">
        <f t="shared" si="9"/>
        <v>0</v>
      </c>
      <c r="N16">
        <f t="shared" si="12"/>
        <v>1000000000000000</v>
      </c>
      <c r="T16" s="2">
        <v>0.5</v>
      </c>
      <c r="U16" s="2">
        <f t="shared" si="13"/>
        <v>-0.42000000000000004</v>
      </c>
      <c r="V16">
        <f t="shared" si="14"/>
        <v>0.17400000000000002</v>
      </c>
    </row>
    <row r="17" spans="1:22" ht="13.5">
      <c r="A17" s="2">
        <v>0.6</v>
      </c>
      <c r="B17" s="30">
        <f t="shared" si="0"/>
        <v>0.24000000000000002</v>
      </c>
      <c r="C17" s="31">
        <f t="shared" si="1"/>
        <v>0.48</v>
      </c>
      <c r="D17" s="2">
        <f t="shared" si="2"/>
        <v>-0.14</v>
      </c>
      <c r="E17">
        <f t="shared" si="3"/>
        <v>0.21999999999999997</v>
      </c>
      <c r="F17" s="19" t="str">
        <f t="shared" si="4"/>
        <v>e=1</v>
      </c>
      <c r="G17">
        <f t="shared" si="5"/>
        <v>0.36</v>
      </c>
      <c r="H17">
        <f t="shared" si="10"/>
        <v>0.07200000000000001</v>
      </c>
      <c r="I17">
        <f t="shared" si="11"/>
        <v>-0.03600000000000002</v>
      </c>
      <c r="J17" s="19" t="str">
        <f t="shared" si="6"/>
        <v>e=0</v>
      </c>
      <c r="K17" t="b">
        <f t="shared" si="7"/>
        <v>0</v>
      </c>
      <c r="L17">
        <f t="shared" si="8"/>
        <v>-0.038880000000000005</v>
      </c>
      <c r="M17" t="b">
        <f t="shared" si="9"/>
        <v>0</v>
      </c>
      <c r="N17">
        <f t="shared" si="12"/>
        <v>1000000000000000</v>
      </c>
      <c r="T17" s="2">
        <v>0.6</v>
      </c>
      <c r="U17" s="2">
        <f t="shared" si="13"/>
        <v>-0.36</v>
      </c>
      <c r="V17">
        <f t="shared" si="14"/>
        <v>0.10800000000000003</v>
      </c>
    </row>
    <row r="18" spans="1:22" ht="13.5">
      <c r="A18" s="2">
        <v>0.7</v>
      </c>
      <c r="B18" s="30">
        <f t="shared" si="0"/>
        <v>0.25</v>
      </c>
      <c r="C18" s="31">
        <f t="shared" si="1"/>
        <v>0.5499999999999999</v>
      </c>
      <c r="D18" s="2">
        <f t="shared" si="2"/>
        <v>-0.15</v>
      </c>
      <c r="E18">
        <f t="shared" si="3"/>
        <v>0.15000000000000002</v>
      </c>
      <c r="F18" s="19" t="str">
        <f t="shared" si="4"/>
        <v>e=1</v>
      </c>
      <c r="G18">
        <f t="shared" si="5"/>
        <v>0.48999999999999994</v>
      </c>
      <c r="H18">
        <f t="shared" si="10"/>
        <v>0.085</v>
      </c>
      <c r="I18">
        <f t="shared" si="11"/>
        <v>0.05499999999999994</v>
      </c>
      <c r="J18" s="19" t="str">
        <f t="shared" si="6"/>
        <v>e=0</v>
      </c>
      <c r="K18" t="b">
        <f t="shared" si="7"/>
        <v>0</v>
      </c>
      <c r="L18">
        <f t="shared" si="8"/>
        <v>-0.009000000000000022</v>
      </c>
      <c r="M18" t="b">
        <f t="shared" si="9"/>
        <v>0</v>
      </c>
      <c r="N18">
        <f t="shared" si="12"/>
        <v>1000000000000000</v>
      </c>
      <c r="T18" s="2">
        <v>0.7</v>
      </c>
      <c r="U18" s="2">
        <f t="shared" si="13"/>
        <v>-0.30000000000000004</v>
      </c>
      <c r="V18">
        <f t="shared" si="14"/>
        <v>0.03000000000000007</v>
      </c>
    </row>
    <row r="19" spans="1:22" ht="13.5">
      <c r="A19" s="2">
        <v>0.8</v>
      </c>
      <c r="B19" s="30">
        <f t="shared" si="0"/>
        <v>0.26</v>
      </c>
      <c r="C19" s="31">
        <f t="shared" si="1"/>
        <v>0.62</v>
      </c>
      <c r="D19" s="2">
        <f t="shared" si="2"/>
        <v>-0.16</v>
      </c>
      <c r="E19">
        <f t="shared" si="3"/>
        <v>0.07999999999999996</v>
      </c>
      <c r="F19" s="19" t="str">
        <f t="shared" si="4"/>
        <v>e=1</v>
      </c>
      <c r="G19">
        <f t="shared" si="5"/>
        <v>0.6400000000000001</v>
      </c>
      <c r="H19">
        <f t="shared" si="10"/>
        <v>0.10000000000000003</v>
      </c>
      <c r="I19">
        <f t="shared" si="11"/>
        <v>0.16000000000000006</v>
      </c>
      <c r="J19" s="19" t="str">
        <f t="shared" si="6"/>
        <v>e=1</v>
      </c>
      <c r="K19" t="b">
        <f t="shared" si="7"/>
        <v>1</v>
      </c>
      <c r="L19">
        <f t="shared" si="8"/>
        <v>0.014400000000000003</v>
      </c>
      <c r="M19" t="b">
        <f t="shared" si="9"/>
        <v>0</v>
      </c>
      <c r="N19">
        <f t="shared" si="12"/>
        <v>0.8</v>
      </c>
      <c r="T19" s="2">
        <v>0.8</v>
      </c>
      <c r="U19" s="2">
        <f t="shared" si="13"/>
        <v>-0.23999999999999996</v>
      </c>
      <c r="V19">
        <f t="shared" si="14"/>
        <v>-0.060000000000000026</v>
      </c>
    </row>
    <row r="20" spans="1:22" ht="13.5">
      <c r="A20" s="2">
        <v>0.9</v>
      </c>
      <c r="B20" s="30">
        <f t="shared" si="0"/>
        <v>0.27</v>
      </c>
      <c r="C20" s="31">
        <f t="shared" si="1"/>
        <v>0.6900000000000001</v>
      </c>
      <c r="D20" s="2">
        <f t="shared" si="2"/>
        <v>-0.17</v>
      </c>
      <c r="E20">
        <f t="shared" si="3"/>
        <v>0.009999999999999898</v>
      </c>
      <c r="F20" s="19" t="str">
        <f t="shared" si="4"/>
        <v>e=1</v>
      </c>
      <c r="G20">
        <f t="shared" si="5"/>
        <v>0.81</v>
      </c>
      <c r="H20">
        <f t="shared" si="10"/>
        <v>0.11700000000000002</v>
      </c>
      <c r="I20">
        <f t="shared" si="11"/>
        <v>0.27899999999999997</v>
      </c>
      <c r="J20" s="19" t="str">
        <f t="shared" si="6"/>
        <v>e=1</v>
      </c>
      <c r="K20" t="b">
        <f t="shared" si="7"/>
        <v>1</v>
      </c>
      <c r="L20">
        <f t="shared" si="8"/>
        <v>0.029159999999999978</v>
      </c>
      <c r="M20" t="b">
        <f t="shared" si="9"/>
        <v>0</v>
      </c>
      <c r="N20">
        <f t="shared" si="12"/>
        <v>0.9</v>
      </c>
      <c r="T20" s="2">
        <v>0.9</v>
      </c>
      <c r="U20" s="2">
        <f t="shared" si="13"/>
        <v>-0.1799999999999999</v>
      </c>
      <c r="V20">
        <f t="shared" si="14"/>
        <v>-0.16199999999999995</v>
      </c>
    </row>
    <row r="21" spans="1:22" ht="13.5">
      <c r="A21" s="2">
        <v>1</v>
      </c>
      <c r="B21" s="30">
        <f t="shared" si="0"/>
        <v>0.28</v>
      </c>
      <c r="C21" s="31">
        <f t="shared" si="1"/>
        <v>0.76</v>
      </c>
      <c r="D21" s="2">
        <f t="shared" si="2"/>
        <v>-0.18000000000000002</v>
      </c>
      <c r="E21">
        <f t="shared" si="3"/>
        <v>-0.06000000000000005</v>
      </c>
      <c r="F21" s="19" t="str">
        <f t="shared" si="4"/>
        <v>e=1</v>
      </c>
      <c r="G21">
        <f t="shared" si="5"/>
        <v>1</v>
      </c>
      <c r="H21">
        <f t="shared" si="10"/>
        <v>0.136</v>
      </c>
      <c r="I21">
        <f t="shared" si="11"/>
        <v>0.4119999999999999</v>
      </c>
      <c r="J21" s="19" t="str">
        <f t="shared" si="6"/>
        <v>e=1</v>
      </c>
      <c r="K21" t="b">
        <f t="shared" si="7"/>
        <v>1</v>
      </c>
      <c r="L21">
        <f t="shared" si="8"/>
        <v>0.03311999999999998</v>
      </c>
      <c r="M21" t="b">
        <f t="shared" si="9"/>
        <v>1</v>
      </c>
      <c r="N21">
        <f t="shared" si="12"/>
        <v>1</v>
      </c>
      <c r="T21" s="2">
        <v>1</v>
      </c>
      <c r="U21" s="2">
        <f t="shared" si="13"/>
        <v>-0.11999999999999997</v>
      </c>
      <c r="V21">
        <f t="shared" si="14"/>
        <v>-0.2759999999999999</v>
      </c>
    </row>
    <row r="22" spans="1:22" ht="13.5">
      <c r="A22" s="2">
        <v>1.1</v>
      </c>
      <c r="B22" s="30">
        <f t="shared" si="0"/>
        <v>0.29000000000000004</v>
      </c>
      <c r="C22" s="31">
        <f t="shared" si="1"/>
        <v>0.8300000000000001</v>
      </c>
      <c r="D22" s="2">
        <f t="shared" si="2"/>
        <v>-0.19000000000000003</v>
      </c>
      <c r="E22">
        <f t="shared" si="3"/>
        <v>-0.13000000000000012</v>
      </c>
      <c r="F22" s="19" t="str">
        <f t="shared" si="4"/>
        <v>e=1</v>
      </c>
      <c r="G22">
        <f t="shared" si="5"/>
        <v>1.2100000000000002</v>
      </c>
      <c r="H22">
        <f t="shared" si="10"/>
        <v>0.15700000000000003</v>
      </c>
      <c r="I22">
        <f t="shared" si="11"/>
        <v>0.5589999999999999</v>
      </c>
      <c r="J22" s="19" t="str">
        <f t="shared" si="6"/>
        <v>e=1</v>
      </c>
      <c r="K22" t="b">
        <f t="shared" si="7"/>
        <v>1</v>
      </c>
      <c r="L22">
        <f t="shared" si="8"/>
        <v>0.02411999999999996</v>
      </c>
      <c r="M22" t="b">
        <f t="shared" si="9"/>
        <v>0</v>
      </c>
      <c r="N22">
        <f t="shared" si="12"/>
        <v>1.1</v>
      </c>
      <c r="T22" s="2">
        <v>1.1</v>
      </c>
      <c r="U22" s="2">
        <f t="shared" si="13"/>
        <v>-0.059999999999999915</v>
      </c>
      <c r="V22">
        <f t="shared" si="14"/>
        <v>-0.4019999999999999</v>
      </c>
    </row>
    <row r="23" spans="1:22" ht="13.5">
      <c r="A23" s="2">
        <v>1.2</v>
      </c>
      <c r="B23" s="30">
        <f t="shared" si="0"/>
        <v>0.30000000000000004</v>
      </c>
      <c r="C23" s="31">
        <f t="shared" si="1"/>
        <v>0.9</v>
      </c>
      <c r="D23" s="2">
        <f t="shared" si="2"/>
        <v>-0.20000000000000004</v>
      </c>
      <c r="E23">
        <f t="shared" si="3"/>
        <v>-0.20000000000000007</v>
      </c>
      <c r="F23" s="19" t="str">
        <f t="shared" si="4"/>
        <v>e=1</v>
      </c>
      <c r="G23">
        <f t="shared" si="5"/>
        <v>1.44</v>
      </c>
      <c r="H23">
        <f t="shared" si="10"/>
        <v>0.18</v>
      </c>
      <c r="I23">
        <f t="shared" si="11"/>
        <v>0.72</v>
      </c>
      <c r="J23" s="19" t="str">
        <f t="shared" si="6"/>
        <v>e=1</v>
      </c>
      <c r="K23" t="b">
        <f t="shared" si="7"/>
        <v>1</v>
      </c>
      <c r="L23">
        <f t="shared" si="8"/>
        <v>-1.4988010832439614E-17</v>
      </c>
      <c r="M23" t="b">
        <f t="shared" si="9"/>
        <v>0</v>
      </c>
      <c r="N23">
        <f t="shared" si="12"/>
        <v>1.2</v>
      </c>
      <c r="T23" s="2">
        <v>1.2</v>
      </c>
      <c r="U23" s="2">
        <f t="shared" si="13"/>
        <v>0</v>
      </c>
      <c r="V23">
        <f t="shared" si="14"/>
        <v>-0.54</v>
      </c>
    </row>
    <row r="24" spans="1:22" ht="13.5">
      <c r="A24" s="2">
        <v>1.3</v>
      </c>
      <c r="B24" s="30">
        <f t="shared" si="0"/>
        <v>0.31000000000000005</v>
      </c>
      <c r="C24" s="31">
        <f t="shared" si="1"/>
        <v>0.97</v>
      </c>
      <c r="D24" s="2">
        <f t="shared" si="2"/>
        <v>-0.21000000000000005</v>
      </c>
      <c r="E24">
        <f t="shared" si="3"/>
        <v>-0.27</v>
      </c>
      <c r="F24" s="19" t="str">
        <f t="shared" si="4"/>
        <v>e=0</v>
      </c>
      <c r="G24">
        <f t="shared" si="5"/>
        <v>1.6900000000000002</v>
      </c>
      <c r="H24">
        <f t="shared" si="10"/>
        <v>0.20500000000000004</v>
      </c>
      <c r="I24">
        <f t="shared" si="11"/>
        <v>0.895</v>
      </c>
      <c r="J24" s="19" t="str">
        <f t="shared" si="6"/>
        <v>e=1</v>
      </c>
      <c r="K24" t="b">
        <f t="shared" si="7"/>
        <v>0</v>
      </c>
      <c r="L24">
        <f t="shared" si="8"/>
        <v>-0.04139999999999998</v>
      </c>
      <c r="M24" t="b">
        <f t="shared" si="9"/>
        <v>0</v>
      </c>
      <c r="N24">
        <f t="shared" si="12"/>
        <v>1000000000000000</v>
      </c>
      <c r="T24" s="2">
        <v>1.3</v>
      </c>
      <c r="U24" s="2">
        <f t="shared" si="13"/>
        <v>0.05999999999999997</v>
      </c>
      <c r="V24">
        <f t="shared" si="14"/>
        <v>-0.69</v>
      </c>
    </row>
    <row r="25" spans="1:22" ht="13.5">
      <c r="A25" s="2">
        <v>1.4</v>
      </c>
      <c r="B25" s="30">
        <f t="shared" si="0"/>
        <v>0.32</v>
      </c>
      <c r="C25" s="31">
        <f t="shared" si="1"/>
        <v>1.0399999999999998</v>
      </c>
      <c r="D25" s="2">
        <f t="shared" si="2"/>
        <v>-0.22</v>
      </c>
      <c r="E25">
        <f t="shared" si="3"/>
        <v>-0.33999999999999986</v>
      </c>
      <c r="F25" s="19" t="str">
        <f t="shared" si="4"/>
        <v>e=0</v>
      </c>
      <c r="G25">
        <f t="shared" si="5"/>
        <v>1.9599999999999997</v>
      </c>
      <c r="H25">
        <f t="shared" si="10"/>
        <v>0.23199999999999998</v>
      </c>
      <c r="I25">
        <f t="shared" si="11"/>
        <v>1.0839999999999996</v>
      </c>
      <c r="J25" s="19" t="str">
        <f t="shared" si="6"/>
        <v>e=1</v>
      </c>
      <c r="K25" t="b">
        <f t="shared" si="7"/>
        <v>0</v>
      </c>
      <c r="L25">
        <f t="shared" si="8"/>
        <v>-0.10223999999999983</v>
      </c>
      <c r="M25" t="b">
        <f t="shared" si="9"/>
        <v>0</v>
      </c>
      <c r="N25">
        <f t="shared" si="12"/>
        <v>1000000000000000</v>
      </c>
      <c r="T25" s="2">
        <v>1.4</v>
      </c>
      <c r="U25" s="2">
        <f t="shared" si="13"/>
        <v>0.11999999999999986</v>
      </c>
      <c r="V25">
        <f t="shared" si="14"/>
        <v>-0.8519999999999996</v>
      </c>
    </row>
    <row r="26" spans="1:22" ht="13.5">
      <c r="A26" s="2">
        <v>1.5</v>
      </c>
      <c r="B26" s="30">
        <f t="shared" si="0"/>
        <v>0.33000000000000007</v>
      </c>
      <c r="C26" s="31">
        <f t="shared" si="1"/>
        <v>1.1099999999999999</v>
      </c>
      <c r="D26" s="2">
        <f t="shared" si="2"/>
        <v>-0.23000000000000007</v>
      </c>
      <c r="E26">
        <f t="shared" si="3"/>
        <v>-0.4099999999999999</v>
      </c>
      <c r="F26" s="19" t="str">
        <f t="shared" si="4"/>
        <v>e=0</v>
      </c>
      <c r="G26">
        <f t="shared" si="5"/>
        <v>2.25</v>
      </c>
      <c r="H26">
        <f t="shared" si="10"/>
        <v>0.261</v>
      </c>
      <c r="I26">
        <f t="shared" si="11"/>
        <v>1.287</v>
      </c>
      <c r="J26" s="19" t="str">
        <f t="shared" si="6"/>
        <v>e=1</v>
      </c>
      <c r="K26" t="b">
        <f t="shared" si="7"/>
        <v>0</v>
      </c>
      <c r="L26">
        <f t="shared" si="8"/>
        <v>-0.18467999999999982</v>
      </c>
      <c r="M26" t="b">
        <f t="shared" si="9"/>
        <v>0</v>
      </c>
      <c r="N26">
        <f t="shared" si="12"/>
        <v>1000000000000000</v>
      </c>
      <c r="T26" s="2">
        <v>1.5</v>
      </c>
      <c r="U26" s="2">
        <f t="shared" si="13"/>
        <v>0.17999999999999985</v>
      </c>
      <c r="V26">
        <f t="shared" si="14"/>
        <v>-1.0259999999999998</v>
      </c>
    </row>
    <row r="27" spans="1:22" ht="13.5">
      <c r="A27" s="2">
        <v>1.6</v>
      </c>
      <c r="B27" s="30">
        <f t="shared" si="0"/>
        <v>0.3400000000000001</v>
      </c>
      <c r="C27" s="31">
        <f t="shared" si="1"/>
        <v>1.18</v>
      </c>
      <c r="D27" s="2">
        <f t="shared" si="2"/>
        <v>-0.24000000000000007</v>
      </c>
      <c r="E27">
        <f t="shared" si="3"/>
        <v>-0.48</v>
      </c>
      <c r="F27" s="19" t="str">
        <f t="shared" si="4"/>
        <v>e=0</v>
      </c>
      <c r="G27">
        <f t="shared" si="5"/>
        <v>2.5600000000000005</v>
      </c>
      <c r="H27">
        <f t="shared" si="10"/>
        <v>0.2920000000000001</v>
      </c>
      <c r="I27">
        <f t="shared" si="11"/>
        <v>1.5040000000000002</v>
      </c>
      <c r="J27" s="19" t="str">
        <f t="shared" si="6"/>
        <v>e=1</v>
      </c>
      <c r="K27" t="b">
        <f t="shared" si="7"/>
        <v>0</v>
      </c>
      <c r="L27">
        <f t="shared" si="8"/>
        <v>-0.2908799999999999</v>
      </c>
      <c r="M27" t="b">
        <f t="shared" si="9"/>
        <v>0</v>
      </c>
      <c r="N27">
        <f t="shared" si="12"/>
        <v>1000000000000000</v>
      </c>
      <c r="T27" s="2">
        <v>1.6</v>
      </c>
      <c r="U27" s="2">
        <f t="shared" si="13"/>
        <v>0.2399999999999999</v>
      </c>
      <c r="V27">
        <f t="shared" si="14"/>
        <v>-1.2120000000000002</v>
      </c>
    </row>
    <row r="28" spans="1:22" ht="13.5">
      <c r="A28" s="2">
        <v>1.7</v>
      </c>
      <c r="B28" s="30">
        <f t="shared" si="0"/>
        <v>0.35000000000000003</v>
      </c>
      <c r="C28" s="31">
        <f t="shared" si="1"/>
        <v>1.25</v>
      </c>
      <c r="D28" s="2">
        <f t="shared" si="2"/>
        <v>-0.25</v>
      </c>
      <c r="E28">
        <f t="shared" si="3"/>
        <v>-0.55</v>
      </c>
      <c r="F28" s="19" t="str">
        <f t="shared" si="4"/>
        <v>e=0</v>
      </c>
      <c r="G28">
        <f t="shared" si="5"/>
        <v>2.8899999999999997</v>
      </c>
      <c r="H28">
        <f t="shared" si="10"/>
        <v>0.325</v>
      </c>
      <c r="I28">
        <f t="shared" si="11"/>
        <v>1.7349999999999997</v>
      </c>
      <c r="J28" s="19" t="str">
        <f t="shared" si="6"/>
        <v>e=1</v>
      </c>
      <c r="K28" t="b">
        <f t="shared" si="7"/>
        <v>0</v>
      </c>
      <c r="L28">
        <f t="shared" si="8"/>
        <v>-0.423</v>
      </c>
      <c r="M28" t="b">
        <f t="shared" si="9"/>
        <v>0</v>
      </c>
      <c r="N28">
        <f t="shared" si="12"/>
        <v>1000000000000000</v>
      </c>
      <c r="T28" s="2">
        <v>1.7</v>
      </c>
      <c r="U28" s="2">
        <f t="shared" si="13"/>
        <v>0.30000000000000004</v>
      </c>
      <c r="V28">
        <f t="shared" si="14"/>
        <v>-1.4099999999999997</v>
      </c>
    </row>
    <row r="29" spans="1:22" ht="13.5">
      <c r="A29" s="2">
        <v>1.8</v>
      </c>
      <c r="B29" s="30">
        <f t="shared" si="0"/>
        <v>0.36000000000000004</v>
      </c>
      <c r="C29" s="31">
        <f t="shared" si="1"/>
        <v>1.32</v>
      </c>
      <c r="D29" s="2">
        <f t="shared" si="2"/>
        <v>-0.26</v>
      </c>
      <c r="E29">
        <f t="shared" si="3"/>
        <v>-0.6200000000000001</v>
      </c>
      <c r="F29" s="19" t="str">
        <f t="shared" si="4"/>
        <v>e=0</v>
      </c>
      <c r="G29">
        <f t="shared" si="5"/>
        <v>3.24</v>
      </c>
      <c r="H29">
        <f t="shared" si="10"/>
        <v>0.3600000000000001</v>
      </c>
      <c r="I29">
        <f t="shared" si="11"/>
        <v>1.9800000000000002</v>
      </c>
      <c r="J29" s="19" t="str">
        <f t="shared" si="6"/>
        <v>e=1</v>
      </c>
      <c r="K29" t="b">
        <f t="shared" si="7"/>
        <v>0</v>
      </c>
      <c r="L29">
        <f t="shared" si="8"/>
        <v>-0.5832000000000002</v>
      </c>
      <c r="M29" t="b">
        <f t="shared" si="9"/>
        <v>0</v>
      </c>
      <c r="N29">
        <f t="shared" si="12"/>
        <v>1000000000000000</v>
      </c>
      <c r="T29" s="2">
        <v>1.8</v>
      </c>
      <c r="U29" s="2">
        <f t="shared" si="13"/>
        <v>0.3600000000000001</v>
      </c>
      <c r="V29">
        <f t="shared" si="14"/>
        <v>-1.62</v>
      </c>
    </row>
    <row r="30" spans="1:22" ht="13.5">
      <c r="A30" s="2">
        <v>1.9</v>
      </c>
      <c r="B30" s="30">
        <f t="shared" si="0"/>
        <v>0.37</v>
      </c>
      <c r="C30" s="31">
        <f t="shared" si="1"/>
        <v>1.39</v>
      </c>
      <c r="D30" s="2">
        <f t="shared" si="2"/>
        <v>-0.27</v>
      </c>
      <c r="E30">
        <f t="shared" si="3"/>
        <v>-0.69</v>
      </c>
      <c r="F30" s="19" t="str">
        <f t="shared" si="4"/>
        <v>e=0</v>
      </c>
      <c r="G30">
        <f t="shared" si="5"/>
        <v>3.61</v>
      </c>
      <c r="H30">
        <f t="shared" si="10"/>
        <v>0.397</v>
      </c>
      <c r="I30">
        <f t="shared" si="11"/>
        <v>2.239</v>
      </c>
      <c r="J30" s="19" t="str">
        <f t="shared" si="6"/>
        <v>e=1</v>
      </c>
      <c r="K30" t="b">
        <f t="shared" si="7"/>
        <v>0</v>
      </c>
      <c r="L30">
        <f t="shared" si="8"/>
        <v>-0.7736399999999998</v>
      </c>
      <c r="M30" t="b">
        <f t="shared" si="9"/>
        <v>0</v>
      </c>
      <c r="N30">
        <f t="shared" si="12"/>
        <v>1000000000000000</v>
      </c>
      <c r="T30" s="2">
        <v>1.9</v>
      </c>
      <c r="U30" s="2">
        <f t="shared" si="13"/>
        <v>0.41999999999999993</v>
      </c>
      <c r="V30">
        <f t="shared" si="14"/>
        <v>-1.8419999999999999</v>
      </c>
    </row>
    <row r="31" spans="1:22" ht="14.25" thickBot="1">
      <c r="A31" s="3">
        <v>2</v>
      </c>
      <c r="B31" s="32">
        <f t="shared" si="0"/>
        <v>0.38</v>
      </c>
      <c r="C31" s="32">
        <f t="shared" si="1"/>
        <v>1.46</v>
      </c>
      <c r="D31" s="3">
        <f t="shared" si="2"/>
        <v>-0.28</v>
      </c>
      <c r="E31" s="3">
        <f t="shared" si="3"/>
        <v>-0.76</v>
      </c>
      <c r="F31" s="19" t="str">
        <f t="shared" si="4"/>
        <v>e=0</v>
      </c>
      <c r="G31" s="35">
        <f t="shared" si="5"/>
        <v>4</v>
      </c>
      <c r="H31" s="35">
        <f t="shared" si="10"/>
        <v>0.43600000000000005</v>
      </c>
      <c r="I31" s="35">
        <f t="shared" si="11"/>
        <v>2.512</v>
      </c>
      <c r="J31" s="19" t="str">
        <f t="shared" si="6"/>
        <v>e=1</v>
      </c>
      <c r="K31" t="b">
        <f t="shared" si="7"/>
        <v>0</v>
      </c>
      <c r="L31">
        <f t="shared" si="8"/>
        <v>-0.99648</v>
      </c>
      <c r="M31" t="b">
        <f t="shared" si="9"/>
        <v>0</v>
      </c>
      <c r="N31">
        <f t="shared" si="12"/>
        <v>1000000000000000</v>
      </c>
      <c r="T31" s="3">
        <v>2</v>
      </c>
      <c r="U31" s="3">
        <f t="shared" si="13"/>
        <v>0.48</v>
      </c>
      <c r="V31" s="35">
        <f t="shared" si="14"/>
        <v>-2.076</v>
      </c>
    </row>
    <row r="32" spans="11:20" ht="13.5">
      <c r="K32" s="33" t="s">
        <v>67</v>
      </c>
      <c r="L32" s="9">
        <f>MAX(L11:L31)</f>
        <v>0.03311999999999998</v>
      </c>
      <c r="T32" s="39" t="s">
        <v>76</v>
      </c>
    </row>
    <row r="33" spans="1:22" ht="14.25" thickBot="1">
      <c r="A33" s="41" t="s">
        <v>83</v>
      </c>
      <c r="T33" s="14">
        <v>0.8614776707981476</v>
      </c>
      <c r="U33" s="40">
        <f>W37-X37</f>
        <v>-0.20311339752111143</v>
      </c>
      <c r="V33" s="39">
        <f>AA37-AB37</f>
        <v>-0.12128626637028092</v>
      </c>
    </row>
    <row r="34" spans="1:20" ht="15" thickBot="1" thickTop="1">
      <c r="A34" s="44">
        <v>0.7348458733042003</v>
      </c>
      <c r="B34" s="30">
        <f>$D$4*($A34)+(1-$D$4)*($D$7)</f>
        <v>0.25348458733042006</v>
      </c>
      <c r="C34" s="31">
        <f>$D$5*($A34)+(1-$D$5)*($D$7)</f>
        <v>0.5743921113129402</v>
      </c>
      <c r="D34" s="40">
        <f>$D$4*($H$4)+(1-$D$4)*($H$5)-B34</f>
        <v>-0.15348458733042006</v>
      </c>
      <c r="E34" s="39">
        <f>$D$5*($H$4)+(1-$D$5)*($H$5)-C34</f>
        <v>0.12560788868705974</v>
      </c>
      <c r="F34" s="19" t="str">
        <f>IF(D34&gt;E34,"e=0","e=1")</f>
        <v>e=1</v>
      </c>
      <c r="G34">
        <f>IF($L$3=1,$A34^2,LOG(10*$A34+0.01))</f>
        <v>0.5399984575122128</v>
      </c>
      <c r="H34" s="39">
        <f>$D$4*($G34-$E$4)+(1-$D$4)*($H$7-$E$4)</f>
        <v>0.08999984575122129</v>
      </c>
      <c r="I34" s="39">
        <f>$D$5*($G34-$E$5)+(1-$D$5)*($H$7-$E$5)</f>
        <v>0.08999892025854891</v>
      </c>
      <c r="J34" s="19" t="str">
        <f>IF(H34&gt;I34,"e=0","e=1")</f>
        <v>e=0</v>
      </c>
      <c r="K34" t="b">
        <f>F34=J34</f>
        <v>0</v>
      </c>
      <c r="L34" s="14">
        <f>(D34-E34)*(H34-I34)</f>
        <v>-2.5829804146888326E-07</v>
      </c>
      <c r="M34" t="b">
        <f>L34=$L$32</f>
        <v>0</v>
      </c>
      <c r="T34" s="41"/>
    </row>
    <row r="35" spans="1:31" ht="14.25" thickTop="1">
      <c r="A35" t="s">
        <v>78</v>
      </c>
      <c r="D35" s="42" t="s">
        <v>74</v>
      </c>
      <c r="E35" s="2">
        <f>D34-E34</f>
        <v>-0.2790924760174798</v>
      </c>
      <c r="H35" s="42" t="s">
        <v>75</v>
      </c>
      <c r="I35" s="49">
        <f>H34-I34</f>
        <v>9.25492672373962E-07</v>
      </c>
      <c r="L35" t="s">
        <v>80</v>
      </c>
      <c r="T35" s="29"/>
      <c r="U35" s="28" t="s">
        <v>28</v>
      </c>
      <c r="V35" s="21"/>
      <c r="W35" s="24" t="s">
        <v>63</v>
      </c>
      <c r="X35" s="21"/>
      <c r="Y35" t="s">
        <v>56</v>
      </c>
      <c r="Z35" s="37" t="s">
        <v>68</v>
      </c>
      <c r="AA35" s="36" t="s">
        <v>64</v>
      </c>
      <c r="AB35" s="21"/>
      <c r="AC35" t="s">
        <v>59</v>
      </c>
      <c r="AD35" t="s">
        <v>60</v>
      </c>
      <c r="AE35" t="s">
        <v>61</v>
      </c>
    </row>
    <row r="36" spans="1:31" ht="13.5">
      <c r="A36" s="16">
        <f>MIN($L$34)</f>
        <v>-2.5829804146888326E-07</v>
      </c>
      <c r="T36" s="27" t="s">
        <v>54</v>
      </c>
      <c r="U36" s="22" t="s">
        <v>49</v>
      </c>
      <c r="V36" s="23" t="s">
        <v>50</v>
      </c>
      <c r="W36" s="22" t="s">
        <v>49</v>
      </c>
      <c r="X36" s="23" t="s">
        <v>50</v>
      </c>
      <c r="Y36" s="5" t="s">
        <v>48</v>
      </c>
      <c r="Z36" s="22" t="s">
        <v>49</v>
      </c>
      <c r="AA36" s="22" t="s">
        <v>49</v>
      </c>
      <c r="AB36" s="23" t="s">
        <v>50</v>
      </c>
      <c r="AC36" s="5" t="s">
        <v>48</v>
      </c>
      <c r="AD36" s="5" t="s">
        <v>73</v>
      </c>
      <c r="AE36" s="38" t="s">
        <v>62</v>
      </c>
    </row>
    <row r="37" spans="1:31" ht="14.25" thickBot="1">
      <c r="A37" s="50">
        <f>COUNT($A$34)</f>
        <v>1</v>
      </c>
      <c r="T37" s="44">
        <f>T33</f>
        <v>0.8614776707981476</v>
      </c>
      <c r="U37" s="30">
        <f>$D$4*($T37)+(1-$D$4)*($D$7)</f>
        <v>0.2661477670798148</v>
      </c>
      <c r="V37" s="31">
        <f>$D$5*($T37)+(1-$D$5)*($D$7)</f>
        <v>0.6630343695587033</v>
      </c>
      <c r="W37" s="2">
        <f>$D$4*($H$4)+(1-$D$4)*($H$5)-U37</f>
        <v>-0.1661477670798148</v>
      </c>
      <c r="X37">
        <f>$D$5*($H$4)+(1-$D$5)*($H$5)-V37</f>
        <v>0.03696563044129664</v>
      </c>
      <c r="Y37" s="19" t="str">
        <f>IF(W37&gt;X37,"e=0","e=1")</f>
        <v>e=1</v>
      </c>
      <c r="Z37">
        <f>IF($L$3=1,$T37^2,LOG(10*$T37+0.01))</f>
        <v>0.7421437772838017</v>
      </c>
      <c r="AA37">
        <f>$D$4*($Z37-$E$4)+(1-$D$4)*($H$7-$E$4)</f>
        <v>0.11021437772838019</v>
      </c>
      <c r="AB37">
        <f>$D$5*($Z37-$E$5)+(1-$D$5)*($H$7-$E$5)</f>
        <v>0.2315006440986611</v>
      </c>
      <c r="AC37" s="19" t="str">
        <f>IF(AA37&gt;AB37,"e=0","e=1")</f>
        <v>e=1</v>
      </c>
      <c r="AD37" t="b">
        <f>Y37=AC37</f>
        <v>1</v>
      </c>
      <c r="AE37" s="14">
        <f>(W37-X37)*(AA37-AB37)</f>
        <v>0.024634865635118276</v>
      </c>
    </row>
    <row r="38" ht="14.25" thickTop="1">
      <c r="A38" s="50" t="b">
        <f>$L$34&gt;=0</f>
        <v>0</v>
      </c>
    </row>
    <row r="39" spans="1:22" ht="14.25" thickBot="1">
      <c r="A39" s="29">
        <f>{100,100,1E-06,0.05,FALSE,FALSE,FALSE,1,1,1,0.0001,TRUE}</f>
        <v>100</v>
      </c>
      <c r="T39" s="42" t="s">
        <v>77</v>
      </c>
      <c r="U39" s="14">
        <f>U33-V33</f>
        <v>-0.08182713115083051</v>
      </c>
      <c r="V39" s="43" t="s">
        <v>79</v>
      </c>
    </row>
    <row r="40" ht="14.25" thickTop="1"/>
  </sheetData>
  <conditionalFormatting sqref="L34">
    <cfRule type="expression" priority="1" dxfId="0" stopIfTrue="1">
      <formula>M34</formula>
    </cfRule>
  </conditionalFormatting>
  <conditionalFormatting sqref="AE37">
    <cfRule type="expression" priority="2" dxfId="0" stopIfTrue="1">
      <formula>M40</formula>
    </cfRule>
  </conditionalFormatting>
  <conditionalFormatting sqref="L11:L31">
    <cfRule type="expression" priority="3" dxfId="0" stopIfTrue="1">
      <formula>M11</formula>
    </cfRule>
    <cfRule type="expression" priority="4" dxfId="1" stopIfTrue="1">
      <formula>K11</formula>
    </cfRule>
  </conditionalFormatting>
  <conditionalFormatting sqref="A11:K31 I35 E35">
    <cfRule type="expression" priority="5" dxfId="2" stopIfTrue="1">
      <formula>$A11=$N$9</formula>
    </cfRule>
  </conditionalFormatting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3" sqref="H3"/>
    </sheetView>
  </sheetViews>
  <sheetFormatPr defaultColWidth="9.00390625" defaultRowHeight="13.5"/>
  <sheetData>
    <row r="1" spans="1:2" ht="13.5">
      <c r="A1" t="s">
        <v>0</v>
      </c>
      <c r="B1" t="s">
        <v>5</v>
      </c>
    </row>
    <row r="2" spans="1:6" ht="13.5">
      <c r="A2">
        <v>-1</v>
      </c>
      <c r="B2">
        <f>A2^2</f>
        <v>1</v>
      </c>
      <c r="E2" t="s">
        <v>3</v>
      </c>
      <c r="F2" t="s">
        <v>4</v>
      </c>
    </row>
    <row r="3" spans="1:6" ht="13.5">
      <c r="A3">
        <v>-0.9</v>
      </c>
      <c r="B3">
        <f aca="true" t="shared" si="0" ref="B3:B22">A3^2</f>
        <v>0.81</v>
      </c>
      <c r="D3" t="s">
        <v>1</v>
      </c>
      <c r="E3" s="1">
        <f>'P-A model'!I17</f>
        <v>0.7</v>
      </c>
      <c r="F3" s="1">
        <f>VLOOKUP(E3,$A$2:$B$22,2,1)</f>
        <v>0.48999999999999994</v>
      </c>
    </row>
    <row r="4" spans="1:6" ht="13.5">
      <c r="A4">
        <v>-0.8</v>
      </c>
      <c r="B4">
        <f t="shared" si="0"/>
        <v>0.6400000000000001</v>
      </c>
      <c r="D4" t="s">
        <v>2</v>
      </c>
      <c r="E4" s="1">
        <f>'P-A model'!I18</f>
        <v>0</v>
      </c>
      <c r="F4" s="1">
        <f>VLOOKUP(E4,$A$2:$B$22,2,1)</f>
        <v>0</v>
      </c>
    </row>
    <row r="5" spans="1:2" ht="13.5">
      <c r="A5">
        <v>-0.7</v>
      </c>
      <c r="B5">
        <f t="shared" si="0"/>
        <v>0.48999999999999994</v>
      </c>
    </row>
    <row r="6" spans="1:2" ht="13.5">
      <c r="A6">
        <v>-0.6</v>
      </c>
      <c r="B6">
        <f t="shared" si="0"/>
        <v>0.36</v>
      </c>
    </row>
    <row r="7" spans="1:2" ht="13.5">
      <c r="A7">
        <v>-0.5</v>
      </c>
      <c r="B7">
        <f t="shared" si="0"/>
        <v>0.25</v>
      </c>
    </row>
    <row r="8" spans="1:2" ht="13.5">
      <c r="A8">
        <v>-0.4</v>
      </c>
      <c r="B8">
        <f t="shared" si="0"/>
        <v>0.16000000000000003</v>
      </c>
    </row>
    <row r="9" spans="1:2" ht="13.5">
      <c r="A9">
        <v>-0.3</v>
      </c>
      <c r="B9">
        <f t="shared" si="0"/>
        <v>0.09</v>
      </c>
    </row>
    <row r="10" spans="1:2" ht="13.5">
      <c r="A10">
        <v>-0.2</v>
      </c>
      <c r="B10">
        <f t="shared" si="0"/>
        <v>0.04000000000000001</v>
      </c>
    </row>
    <row r="11" spans="1:2" ht="13.5">
      <c r="A11">
        <v>-0.1</v>
      </c>
      <c r="B11">
        <f t="shared" si="0"/>
        <v>0.010000000000000002</v>
      </c>
    </row>
    <row r="12" spans="1:2" ht="13.5">
      <c r="A12">
        <v>0</v>
      </c>
      <c r="B12">
        <f t="shared" si="0"/>
        <v>0</v>
      </c>
    </row>
    <row r="13" spans="1:2" ht="13.5">
      <c r="A13">
        <v>0.1</v>
      </c>
      <c r="B13">
        <f t="shared" si="0"/>
        <v>0.010000000000000002</v>
      </c>
    </row>
    <row r="14" spans="1:2" ht="13.5">
      <c r="A14">
        <v>0.2</v>
      </c>
      <c r="B14">
        <f t="shared" si="0"/>
        <v>0.04000000000000001</v>
      </c>
    </row>
    <row r="15" spans="1:2" ht="13.5">
      <c r="A15">
        <v>0.3</v>
      </c>
      <c r="B15">
        <f t="shared" si="0"/>
        <v>0.09</v>
      </c>
    </row>
    <row r="16" spans="1:2" ht="13.5">
      <c r="A16">
        <v>0.4</v>
      </c>
      <c r="B16">
        <f t="shared" si="0"/>
        <v>0.16000000000000003</v>
      </c>
    </row>
    <row r="17" spans="1:2" ht="13.5">
      <c r="A17">
        <v>0.5</v>
      </c>
      <c r="B17">
        <f t="shared" si="0"/>
        <v>0.25</v>
      </c>
    </row>
    <row r="18" spans="1:2" ht="13.5">
      <c r="A18">
        <v>0.6</v>
      </c>
      <c r="B18">
        <f t="shared" si="0"/>
        <v>0.36</v>
      </c>
    </row>
    <row r="19" spans="1:2" ht="13.5">
      <c r="A19">
        <v>0.7</v>
      </c>
      <c r="B19">
        <f t="shared" si="0"/>
        <v>0.48999999999999994</v>
      </c>
    </row>
    <row r="20" spans="1:2" ht="13.5">
      <c r="A20">
        <v>0.8</v>
      </c>
      <c r="B20">
        <f t="shared" si="0"/>
        <v>0.6400000000000001</v>
      </c>
    </row>
    <row r="21" spans="1:2" ht="13.5">
      <c r="A21">
        <v>0.9</v>
      </c>
      <c r="B21">
        <f t="shared" si="0"/>
        <v>0.81</v>
      </c>
    </row>
    <row r="22" spans="1:2" ht="13.5">
      <c r="A22">
        <v>1</v>
      </c>
      <c r="B22">
        <f t="shared" si="0"/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theory (Principal-Agent Model) Nov 2007</dc:title>
  <dc:subject/>
  <dc:creator>Kenryo Indo (Kanto Gakuen University)</dc:creator>
  <cp:keywords/>
  <dc:description/>
  <cp:lastModifiedBy>たろう</cp:lastModifiedBy>
  <dcterms:created xsi:type="dcterms:W3CDTF">2007-11-09T01:46:59Z</dcterms:created>
  <dcterms:modified xsi:type="dcterms:W3CDTF">2007-12-02T12:51:09Z</dcterms:modified>
  <cp:category/>
  <cp:version/>
  <cp:contentType/>
  <cp:contentStatus/>
</cp:coreProperties>
</file>